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.roberto\Desktop\Fest\Planilha_Simulador_RPA\"/>
    </mc:Choice>
  </mc:AlternateContent>
  <xr:revisionPtr revIDLastSave="0" documentId="13_ncr:1_{ACEC376E-04FA-4DC2-BF72-B85FB41F947B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Cálculo descontos" sheetId="4" r:id="rId1"/>
  </sheets>
  <definedNames>
    <definedName name="_xlnm.Print_Area" localSheetId="0">'Cálculo descontos'!$H$9:$M$16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E12" i="4"/>
  <c r="E13" i="4"/>
  <c r="E14" i="4" s="1"/>
  <c r="S19" i="4" l="1"/>
  <c r="U22" i="4" l="1"/>
  <c r="U21" i="4"/>
  <c r="U20" i="4"/>
  <c r="U19" i="4"/>
  <c r="S22" i="4"/>
  <c r="S21" i="4"/>
  <c r="S20" i="4"/>
  <c r="S18" i="4"/>
  <c r="E18" i="4"/>
  <c r="E20" i="4" s="1"/>
  <c r="E16" i="4"/>
  <c r="M13" i="4" l="1"/>
  <c r="M12" i="4" l="1"/>
  <c r="M15" i="4"/>
  <c r="M14" i="4"/>
  <c r="M16" i="4" l="1"/>
  <c r="M17" i="4" s="1"/>
  <c r="E15" i="4" s="1"/>
  <c r="E1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aparecidabitencourt</author>
  </authors>
  <commentList>
    <comment ref="E1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do bruto do autônomo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<sst xmlns="http://schemas.openxmlformats.org/spreadsheetml/2006/main" count="56" uniqueCount="45">
  <si>
    <t>IR conf. tabela</t>
  </si>
  <si>
    <t>Líquido a receber</t>
  </si>
  <si>
    <t>Sub total  (base para IR)</t>
  </si>
  <si>
    <t>Alíquotas</t>
  </si>
  <si>
    <t>Descontos</t>
  </si>
  <si>
    <t>Totais</t>
  </si>
  <si>
    <t>Valor dos serviços / contrato</t>
  </si>
  <si>
    <t>Custo total no projeto</t>
  </si>
  <si>
    <t>Obs.:</t>
  </si>
  <si>
    <t>Na planilha de orçamento deverá ser informado o custo total</t>
  </si>
  <si>
    <t>ENCARGOS</t>
  </si>
  <si>
    <t>INSS</t>
  </si>
  <si>
    <t>Sal. Contrib.</t>
  </si>
  <si>
    <t>% p/ INSS</t>
  </si>
  <si>
    <t>Desc. Máximo</t>
  </si>
  <si>
    <t>IRRF</t>
  </si>
  <si>
    <t>Base</t>
  </si>
  <si>
    <t>%</t>
  </si>
  <si>
    <t>Dedução</t>
  </si>
  <si>
    <t>salário bruto até</t>
  </si>
  <si>
    <t>Isento</t>
  </si>
  <si>
    <t>salário bruto acima</t>
  </si>
  <si>
    <t>DEDUZIR</t>
  </si>
  <si>
    <t>por dependente</t>
  </si>
  <si>
    <t>Simulação de descontos - Autônomo</t>
  </si>
  <si>
    <t>Simulação do IR a pagar</t>
  </si>
  <si>
    <t>Até</t>
  </si>
  <si>
    <t>Entre</t>
  </si>
  <si>
    <t>Acima</t>
  </si>
  <si>
    <t>Valor IR</t>
  </si>
  <si>
    <r>
      <t>INSS Empresa - Autônomo 
(</t>
    </r>
    <r>
      <rPr>
        <b/>
        <i/>
        <sz val="11"/>
        <color rgb="FFFF0000"/>
        <rFont val="Calibri"/>
        <family val="2"/>
        <scheme val="minor"/>
      </rPr>
      <t>será descontado do projeto</t>
    </r>
    <r>
      <rPr>
        <sz val="11"/>
        <color theme="1"/>
        <rFont val="Calibri"/>
        <family val="2"/>
        <scheme val="minor"/>
      </rPr>
      <t>)</t>
    </r>
  </si>
  <si>
    <t>Mínimo</t>
  </si>
  <si>
    <t>Máximo</t>
  </si>
  <si>
    <t>*</t>
  </si>
  <si>
    <t>**</t>
  </si>
  <si>
    <t>ISS*</t>
  </si>
  <si>
    <r>
      <t xml:space="preserve">INSS </t>
    </r>
    <r>
      <rPr>
        <i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Teto R$ 897,31</t>
    </r>
    <r>
      <rPr>
        <i/>
        <sz val="11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>**</t>
    </r>
  </si>
  <si>
    <t>O valor de INSS, poderá sofrer variação caso o prestador já faça sua contribuição ao INSS em outro vínculo.</t>
  </si>
  <si>
    <t>O valor de ISS, poderá sofrer variação caso o prestador já faça sua contribuição ao ISS Fixo.</t>
  </si>
  <si>
    <t>Redutor do IR - Lei Nº 15.270/2025</t>
  </si>
  <si>
    <t>até 5.000,00</t>
  </si>
  <si>
    <t>de 5.000,01 até 7.350,00</t>
  </si>
  <si>
    <t>Aplicação do fator até R$978,62</t>
  </si>
  <si>
    <t>Aplicação do redutor sobre rendimentos tributáveis</t>
  </si>
  <si>
    <t>Cálculo do Redutor IRRF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</si>
</sst>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0.0%"/>
    <numFmt numFmtId="168" formatCode="_(&quot;R$&quot;* #,##0.00_);_(&quot;R$&quot;* \(#,##0.00\);_(&quot;R$&quot;* &quot;-&quot;??_);_(@_)"/>
    <numFmt numFmtId="169" formatCode="&quot;R$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.5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6">
    <xf numFmtId="0" fontId="0" fillId="0" borderId="0" xfId="0"/>
    <xf numFmtId="166" fontId="19" fillId="4" borderId="13" xfId="1" applyFont="1" applyFill="1" applyBorder="1" applyAlignment="1" applyProtection="1">
      <protection locked="0"/>
    </xf>
    <xf numFmtId="166" fontId="0" fillId="0" borderId="0" xfId="1" applyFont="1" applyProtection="1"/>
    <xf numFmtId="1" fontId="0" fillId="0" borderId="0" xfId="1" applyNumberFormat="1" applyFont="1" applyAlignment="1" applyProtection="1">
      <alignment horizontal="center"/>
    </xf>
    <xf numFmtId="166" fontId="0" fillId="0" borderId="5" xfId="1" applyFont="1" applyBorder="1" applyProtection="1"/>
    <xf numFmtId="1" fontId="0" fillId="0" borderId="5" xfId="1" applyNumberFormat="1" applyFont="1" applyBorder="1" applyAlignment="1" applyProtection="1">
      <alignment horizontal="center"/>
    </xf>
    <xf numFmtId="166" fontId="0" fillId="0" borderId="0" xfId="1" applyFont="1" applyBorder="1" applyProtection="1"/>
    <xf numFmtId="1" fontId="2" fillId="0" borderId="2" xfId="1" applyNumberFormat="1" applyFont="1" applyBorder="1" applyAlignment="1" applyProtection="1">
      <alignment horizontal="center" vertical="center" wrapText="1"/>
    </xf>
    <xf numFmtId="166" fontId="2" fillId="0" borderId="2" xfId="1" applyFont="1" applyBorder="1" applyAlignment="1" applyProtection="1">
      <alignment horizontal="center" vertical="center"/>
    </xf>
    <xf numFmtId="166" fontId="0" fillId="0" borderId="2" xfId="1" applyFont="1" applyBorder="1" applyProtection="1"/>
    <xf numFmtId="1" fontId="0" fillId="0" borderId="2" xfId="1" applyNumberFormat="1" applyFont="1" applyBorder="1" applyAlignment="1" applyProtection="1">
      <alignment horizontal="center"/>
    </xf>
    <xf numFmtId="166" fontId="0" fillId="0" borderId="2" xfId="1" applyFont="1" applyBorder="1" applyAlignment="1" applyProtection="1">
      <alignment horizontal="center"/>
    </xf>
    <xf numFmtId="168" fontId="13" fillId="0" borderId="0" xfId="4" applyNumberFormat="1" applyFont="1" applyFill="1" applyBorder="1" applyProtection="1"/>
    <xf numFmtId="167" fontId="13" fillId="0" borderId="0" xfId="2" applyNumberFormat="1" applyFont="1" applyFill="1" applyBorder="1" applyAlignment="1" applyProtection="1">
      <alignment horizontal="center"/>
    </xf>
    <xf numFmtId="168" fontId="13" fillId="0" borderId="17" xfId="4" applyNumberFormat="1" applyFont="1" applyFill="1" applyBorder="1" applyProtection="1"/>
    <xf numFmtId="168" fontId="13" fillId="2" borderId="0" xfId="4" applyNumberFormat="1" applyFont="1" applyFill="1" applyBorder="1" applyProtection="1"/>
    <xf numFmtId="9" fontId="13" fillId="2" borderId="0" xfId="2" applyFont="1" applyFill="1" applyBorder="1" applyAlignment="1" applyProtection="1">
      <alignment horizontal="center"/>
    </xf>
    <xf numFmtId="166" fontId="0" fillId="0" borderId="1" xfId="1" applyFont="1" applyBorder="1" applyProtection="1"/>
    <xf numFmtId="9" fontId="4" fillId="0" borderId="1" xfId="2" applyFont="1" applyBorder="1" applyAlignment="1" applyProtection="1">
      <alignment horizontal="center"/>
    </xf>
    <xf numFmtId="166" fontId="3" fillId="0" borderId="0" xfId="1" applyFont="1" applyBorder="1" applyProtection="1"/>
    <xf numFmtId="166" fontId="2" fillId="0" borderId="1" xfId="1" applyFont="1" applyBorder="1" applyProtection="1"/>
    <xf numFmtId="1" fontId="5" fillId="0" borderId="1" xfId="1" applyNumberFormat="1" applyFont="1" applyBorder="1" applyAlignment="1" applyProtection="1">
      <alignment horizontal="center"/>
    </xf>
    <xf numFmtId="166" fontId="1" fillId="0" borderId="1" xfId="1" applyFont="1" applyBorder="1" applyProtection="1"/>
    <xf numFmtId="167" fontId="4" fillId="0" borderId="1" xfId="2" applyNumberFormat="1" applyFont="1" applyBorder="1" applyAlignment="1" applyProtection="1">
      <alignment horizontal="center"/>
    </xf>
    <xf numFmtId="166" fontId="2" fillId="0" borderId="0" xfId="1" applyFont="1" applyBorder="1" applyProtection="1"/>
    <xf numFmtId="168" fontId="13" fillId="0" borderId="18" xfId="4" applyNumberFormat="1" applyFont="1" applyFill="1" applyBorder="1" applyProtection="1"/>
    <xf numFmtId="167" fontId="13" fillId="0" borderId="18" xfId="2" applyNumberFormat="1" applyFont="1" applyFill="1" applyBorder="1" applyAlignment="1" applyProtection="1">
      <alignment horizontal="center"/>
    </xf>
    <xf numFmtId="168" fontId="13" fillId="0" borderId="2" xfId="4" applyNumberFormat="1" applyFont="1" applyFill="1" applyBorder="1" applyProtection="1"/>
    <xf numFmtId="0" fontId="0" fillId="0" borderId="1" xfId="1" applyNumberFormat="1" applyFont="1" applyBorder="1" applyAlignment="1" applyProtection="1">
      <alignment horizontal="center" vertical="center" wrapText="1"/>
    </xf>
    <xf numFmtId="166" fontId="0" fillId="0" borderId="1" xfId="1" applyFont="1" applyBorder="1" applyAlignment="1" applyProtection="1">
      <alignment vertical="center" wrapText="1"/>
    </xf>
    <xf numFmtId="9" fontId="4" fillId="0" borderId="1" xfId="2" applyFont="1" applyBorder="1" applyAlignment="1" applyProtection="1">
      <alignment horizontal="center" vertical="center"/>
    </xf>
    <xf numFmtId="166" fontId="0" fillId="0" borderId="1" xfId="1" applyFont="1" applyBorder="1" applyAlignment="1" applyProtection="1">
      <alignment vertical="center"/>
    </xf>
    <xf numFmtId="166" fontId="0" fillId="0" borderId="0" xfId="1" applyFont="1" applyBorder="1" applyAlignment="1" applyProtection="1">
      <alignment vertical="center"/>
    </xf>
    <xf numFmtId="168" fontId="13" fillId="3" borderId="0" xfId="4" applyNumberFormat="1" applyFont="1" applyFill="1" applyBorder="1" applyAlignment="1" applyProtection="1">
      <alignment vertical="center"/>
    </xf>
    <xf numFmtId="167" fontId="13" fillId="3" borderId="0" xfId="2" applyNumberFormat="1" applyFont="1" applyFill="1" applyBorder="1" applyAlignment="1" applyProtection="1">
      <alignment horizontal="center" vertical="center"/>
    </xf>
    <xf numFmtId="1" fontId="0" fillId="0" borderId="0" xfId="1" applyNumberFormat="1" applyFont="1" applyBorder="1" applyAlignment="1" applyProtection="1">
      <alignment horizontal="center"/>
    </xf>
    <xf numFmtId="166" fontId="7" fillId="0" borderId="0" xfId="1" applyFont="1" applyBorder="1" applyProtection="1"/>
    <xf numFmtId="167" fontId="13" fillId="3" borderId="0" xfId="2" applyNumberFormat="1" applyFont="1" applyFill="1" applyBorder="1" applyAlignment="1" applyProtection="1">
      <alignment horizontal="center"/>
    </xf>
    <xf numFmtId="168" fontId="13" fillId="3" borderId="0" xfId="4" applyNumberFormat="1" applyFont="1" applyFill="1" applyBorder="1" applyProtection="1"/>
    <xf numFmtId="166" fontId="9" fillId="0" borderId="0" xfId="1" applyFont="1" applyBorder="1" applyProtection="1"/>
    <xf numFmtId="166" fontId="0" fillId="0" borderId="3" xfId="1" applyFont="1" applyBorder="1" applyProtection="1"/>
    <xf numFmtId="1" fontId="0" fillId="0" borderId="3" xfId="1" applyNumberFormat="1" applyFont="1" applyBorder="1" applyAlignment="1" applyProtection="1">
      <alignment horizontal="center"/>
    </xf>
    <xf numFmtId="166" fontId="2" fillId="0" borderId="0" xfId="1" applyFont="1" applyFill="1" applyBorder="1" applyAlignment="1" applyProtection="1">
      <alignment horizontal="center" vertical="center"/>
    </xf>
    <xf numFmtId="1" fontId="2" fillId="0" borderId="0" xfId="1" applyNumberFormat="1" applyFont="1" applyFill="1" applyBorder="1" applyAlignment="1" applyProtection="1">
      <alignment horizontal="center" vertical="center" wrapText="1"/>
    </xf>
    <xf numFmtId="166" fontId="0" fillId="0" borderId="0" xfId="1" applyFont="1" applyFill="1" applyBorder="1" applyProtection="1"/>
    <xf numFmtId="1" fontId="0" fillId="0" borderId="0" xfId="1" applyNumberFormat="1" applyFont="1" applyFill="1" applyBorder="1" applyAlignment="1" applyProtection="1">
      <alignment horizontal="center"/>
    </xf>
    <xf numFmtId="166" fontId="0" fillId="0" borderId="0" xfId="1" applyFont="1" applyFill="1" applyBorder="1" applyAlignment="1" applyProtection="1">
      <alignment horizontal="center"/>
    </xf>
    <xf numFmtId="9" fontId="4" fillId="0" borderId="0" xfId="2" applyFont="1" applyFill="1" applyBorder="1" applyAlignment="1" applyProtection="1">
      <alignment horizontal="center"/>
    </xf>
    <xf numFmtId="166" fontId="2" fillId="0" borderId="0" xfId="1" applyFont="1" applyFill="1" applyBorder="1" applyProtection="1"/>
    <xf numFmtId="1" fontId="5" fillId="0" borderId="0" xfId="1" applyNumberFormat="1" applyFont="1" applyFill="1" applyBorder="1" applyAlignment="1" applyProtection="1">
      <alignment horizontal="center"/>
    </xf>
    <xf numFmtId="166" fontId="1" fillId="0" borderId="0" xfId="1" applyFont="1" applyFill="1" applyBorder="1" applyProtection="1"/>
    <xf numFmtId="167" fontId="4" fillId="0" borderId="0" xfId="2" applyNumberFormat="1" applyFont="1" applyFill="1" applyBorder="1" applyAlignment="1" applyProtection="1">
      <alignment horizontal="center"/>
    </xf>
    <xf numFmtId="0" fontId="0" fillId="0" borderId="0" xfId="1" applyNumberFormat="1" applyFont="1" applyFill="1" applyBorder="1" applyAlignment="1" applyProtection="1">
      <alignment horizontal="center" vertical="center" wrapText="1"/>
    </xf>
    <xf numFmtId="166" fontId="0" fillId="0" borderId="0" xfId="1" applyFont="1" applyFill="1" applyBorder="1" applyAlignment="1" applyProtection="1">
      <alignment vertical="center" wrapText="1"/>
    </xf>
    <xf numFmtId="9" fontId="4" fillId="0" borderId="0" xfId="2" applyFont="1" applyFill="1" applyBorder="1" applyAlignment="1" applyProtection="1">
      <alignment horizontal="center" vertical="center"/>
    </xf>
    <xf numFmtId="166" fontId="0" fillId="0" borderId="0" xfId="1" applyFont="1" applyFill="1" applyBorder="1" applyAlignment="1" applyProtection="1">
      <alignment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10" fillId="2" borderId="0" xfId="0" applyNumberFormat="1" applyFont="1" applyFill="1"/>
    <xf numFmtId="0" fontId="10" fillId="2" borderId="0" xfId="0" applyFont="1" applyFill="1"/>
    <xf numFmtId="0" fontId="0" fillId="0" borderId="7" xfId="0" applyBorder="1"/>
    <xf numFmtId="0" fontId="0" fillId="0" borderId="8" xfId="0" applyBorder="1"/>
    <xf numFmtId="0" fontId="11" fillId="0" borderId="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166" fontId="19" fillId="4" borderId="11" xfId="1" applyFont="1" applyFill="1" applyBorder="1" applyAlignment="1" applyProtection="1"/>
    <xf numFmtId="166" fontId="19" fillId="4" borderId="12" xfId="1" applyFont="1" applyFill="1" applyBorder="1" applyAlignment="1" applyProtection="1"/>
    <xf numFmtId="0" fontId="20" fillId="4" borderId="12" xfId="0" applyFont="1" applyFill="1" applyBorder="1"/>
    <xf numFmtId="0" fontId="15" fillId="0" borderId="17" xfId="0" applyFont="1" applyBorder="1" applyAlignment="1">
      <alignment horizontal="right"/>
    </xf>
    <xf numFmtId="0" fontId="12" fillId="2" borderId="0" xfId="0" applyFont="1" applyFill="1" applyAlignment="1">
      <alignment horizontal="center"/>
    </xf>
    <xf numFmtId="0" fontId="2" fillId="0" borderId="7" xfId="0" applyFont="1" applyBorder="1"/>
    <xf numFmtId="0" fontId="2" fillId="0" borderId="0" xfId="0" applyFont="1"/>
    <xf numFmtId="0" fontId="15" fillId="0" borderId="2" xfId="0" applyFont="1" applyBorder="1" applyAlignment="1">
      <alignment horizontal="right"/>
    </xf>
    <xf numFmtId="0" fontId="0" fillId="0" borderId="18" xfId="0" applyBorder="1"/>
    <xf numFmtId="0" fontId="2" fillId="0" borderId="8" xfId="0" applyFont="1" applyBorder="1"/>
    <xf numFmtId="164" fontId="13" fillId="2" borderId="0" xfId="0" applyNumberFormat="1" applyFont="1" applyFill="1"/>
    <xf numFmtId="0" fontId="15" fillId="0" borderId="18" xfId="0" applyFont="1" applyBorder="1"/>
    <xf numFmtId="0" fontId="10" fillId="0" borderId="18" xfId="0" applyFont="1" applyBorder="1"/>
    <xf numFmtId="0" fontId="10" fillId="3" borderId="0" xfId="0" applyFont="1" applyFill="1"/>
    <xf numFmtId="0" fontId="11" fillId="3" borderId="0" xfId="0" applyFont="1" applyFill="1" applyAlignment="1">
      <alignment horizontal="center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10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5" fillId="0" borderId="0" xfId="0" applyFont="1" applyAlignment="1">
      <alignment horizontal="right"/>
    </xf>
    <xf numFmtId="0" fontId="6" fillId="0" borderId="0" xfId="0" applyFont="1"/>
    <xf numFmtId="0" fontId="15" fillId="3" borderId="0" xfId="0" applyFont="1" applyFill="1" applyAlignment="1">
      <alignment horizontal="right"/>
    </xf>
    <xf numFmtId="0" fontId="15" fillId="3" borderId="0" xfId="0" applyFont="1" applyFill="1"/>
    <xf numFmtId="0" fontId="0" fillId="0" borderId="9" xfId="0" applyBorder="1"/>
    <xf numFmtId="0" fontId="0" fillId="0" borderId="3" xfId="0" applyBorder="1"/>
    <xf numFmtId="0" fontId="0" fillId="0" borderId="10" xfId="0" applyBorder="1"/>
    <xf numFmtId="168" fontId="0" fillId="0" borderId="0" xfId="0" applyNumberFormat="1"/>
    <xf numFmtId="0" fontId="11" fillId="0" borderId="0" xfId="0" applyFont="1" applyAlignment="1">
      <alignment horizontal="center"/>
    </xf>
    <xf numFmtId="166" fontId="19" fillId="0" borderId="0" xfId="1" applyFont="1" applyFill="1" applyBorder="1" applyAlignment="1" applyProtection="1"/>
    <xf numFmtId="0" fontId="20" fillId="0" borderId="0" xfId="0" applyFont="1"/>
    <xf numFmtId="166" fontId="9" fillId="0" borderId="3" xfId="1" applyFont="1" applyBorder="1" applyProtection="1"/>
    <xf numFmtId="168" fontId="2" fillId="0" borderId="2" xfId="0" applyNumberFormat="1" applyFont="1" applyBorder="1"/>
    <xf numFmtId="44" fontId="5" fillId="0" borderId="1" xfId="0" applyNumberFormat="1" applyFont="1" applyBorder="1"/>
    <xf numFmtId="166" fontId="5" fillId="0" borderId="1" xfId="1" applyFont="1" applyBorder="1" applyAlignment="1" applyProtection="1">
      <alignment horizontal="center"/>
    </xf>
    <xf numFmtId="0" fontId="18" fillId="0" borderId="3" xfId="0" applyFont="1" applyBorder="1" applyAlignment="1">
      <alignment vertical="center"/>
    </xf>
    <xf numFmtId="166" fontId="2" fillId="0" borderId="0" xfId="1" applyFont="1" applyFill="1" applyBorder="1" applyAlignment="1" applyProtection="1">
      <alignment horizontal="center" vertical="center"/>
    </xf>
    <xf numFmtId="166" fontId="2" fillId="0" borderId="0" xfId="1" applyFont="1" applyFill="1" applyBorder="1" applyAlignment="1" applyProtection="1">
      <alignment horizontal="center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center"/>
    </xf>
    <xf numFmtId="169" fontId="0" fillId="0" borderId="22" xfId="0" applyNumberFormat="1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169" fontId="0" fillId="0" borderId="18" xfId="0" applyNumberFormat="1" applyBorder="1" applyAlignment="1">
      <alignment horizontal="center"/>
    </xf>
    <xf numFmtId="169" fontId="0" fillId="0" borderId="24" xfId="0" applyNumberForma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166" fontId="2" fillId="0" borderId="14" xfId="1" applyFont="1" applyBorder="1" applyAlignment="1" applyProtection="1">
      <alignment horizontal="center"/>
    </xf>
    <xf numFmtId="166" fontId="2" fillId="0" borderId="15" xfId="1" applyFont="1" applyBorder="1" applyAlignment="1" applyProtection="1">
      <alignment horizontal="center"/>
    </xf>
    <xf numFmtId="166" fontId="2" fillId="0" borderId="16" xfId="1" applyFont="1" applyBorder="1" applyAlignment="1" applyProtection="1">
      <alignment horizontal="center"/>
    </xf>
    <xf numFmtId="166" fontId="0" fillId="0" borderId="0" xfId="1" applyFont="1" applyAlignment="1" applyProtection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6" fontId="2" fillId="0" borderId="11" xfId="1" applyFont="1" applyBorder="1" applyAlignment="1" applyProtection="1">
      <alignment horizontal="center" vertical="center"/>
    </xf>
    <xf numFmtId="166" fontId="2" fillId="0" borderId="12" xfId="1" applyFont="1" applyBorder="1" applyAlignment="1" applyProtection="1">
      <alignment horizontal="center" vertical="center"/>
    </xf>
    <xf numFmtId="166" fontId="2" fillId="0" borderId="13" xfId="1" applyFont="1" applyBorder="1" applyAlignment="1" applyProtection="1">
      <alignment horizontal="center" vertical="center"/>
    </xf>
    <xf numFmtId="166" fontId="2" fillId="0" borderId="19" xfId="1" applyFont="1" applyBorder="1" applyAlignment="1" applyProtection="1">
      <alignment horizontal="center" vertical="center"/>
    </xf>
    <xf numFmtId="166" fontId="2" fillId="0" borderId="20" xfId="1" applyFont="1" applyBorder="1" applyAlignment="1" applyProtection="1">
      <alignment horizontal="center" vertical="center"/>
    </xf>
  </cellXfs>
  <cellStyles count="5">
    <cellStyle name="Moeda" xfId="4" builtinId="4"/>
    <cellStyle name="Normal" xfId="0" builtinId="0"/>
    <cellStyle name="Porcentagem" xfId="2" builtinId="5"/>
    <cellStyle name="Porcentagem 2" xfId="3" xr:uid="{00000000-0005-0000-0000-000003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14</xdr:col>
      <xdr:colOff>285750</xdr:colOff>
      <xdr:row>6</xdr:row>
      <xdr:rowOff>57150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05625" y="190500"/>
          <a:ext cx="3228975" cy="10096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359410" algn="just">
            <a:lnSpc>
              <a:spcPct val="114000"/>
            </a:lnSpc>
            <a:spcAft>
              <a:spcPts val="0"/>
            </a:spcAft>
          </a:pP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Fundação Espiríto-santense</a:t>
          </a:r>
          <a:r>
            <a:rPr lang="pt-BR" sz="800" baseline="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 de Tecnologia -FEST</a:t>
          </a:r>
        </a:p>
        <a:p>
          <a:pPr marL="359410" algn="just">
            <a:lnSpc>
              <a:spcPct val="114000"/>
            </a:lnSpc>
            <a:spcAft>
              <a:spcPts val="0"/>
            </a:spcAft>
          </a:pP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 Av. Fernando</a:t>
          </a:r>
          <a:r>
            <a:rPr lang="pt-BR" sz="800" baseline="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 Ferrari</a:t>
          </a: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,1080– Vitória /ES - CEP:29066-380</a:t>
          </a:r>
          <a:endParaRPr lang="pt-B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79705" indent="179705" algn="just">
            <a:lnSpc>
              <a:spcPct val="114000"/>
            </a:lnSpc>
            <a:spcAft>
              <a:spcPts val="0"/>
            </a:spcAft>
          </a:pP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Telefone: + 55 27</a:t>
          </a:r>
          <a:r>
            <a:rPr lang="pt-BR" sz="800" baseline="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 33457555</a:t>
          </a:r>
          <a:endParaRPr lang="pt-B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179705" indent="179705" algn="just">
            <a:lnSpc>
              <a:spcPct val="114000"/>
            </a:lnSpc>
            <a:spcAft>
              <a:spcPts val="0"/>
            </a:spcAft>
          </a:pP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Site:  </a:t>
          </a:r>
          <a:r>
            <a:rPr lang="pt-BR" sz="800" u="sng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www.fest.org.br</a:t>
          </a: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             </a:t>
          </a:r>
        </a:p>
        <a:p>
          <a:pPr marL="179705" indent="179705" algn="just">
            <a:lnSpc>
              <a:spcPct val="114000"/>
            </a:lnSpc>
            <a:spcAft>
              <a:spcPts val="0"/>
            </a:spcAft>
          </a:pPr>
          <a:r>
            <a:rPr lang="pt-BR" sz="800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email: </a:t>
          </a:r>
          <a:r>
            <a:rPr lang="pt-BR" sz="800" u="sng">
              <a:solidFill>
                <a:srgbClr val="002060"/>
              </a:solidFill>
              <a:effectLst/>
              <a:latin typeface="Arial" panose="020B0604020202020204" pitchFamily="34" charset="0"/>
              <a:ea typeface="Arial" panose="020B0604020202020204" pitchFamily="34" charset="0"/>
            </a:rPr>
            <a:t>superintendencia@fest.org.br</a:t>
          </a:r>
          <a:endParaRPr lang="pt-BR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447675</xdr:colOff>
      <xdr:row>0</xdr:row>
      <xdr:rowOff>161924</xdr:rowOff>
    </xdr:from>
    <xdr:to>
      <xdr:col>4</xdr:col>
      <xdr:colOff>150244</xdr:colOff>
      <xdr:row>5</xdr:row>
      <xdr:rowOff>95249</xdr:rowOff>
    </xdr:to>
    <xdr:pic>
      <xdr:nvPicPr>
        <xdr:cNvPr id="2" name="Picture 3" descr="Logo&#10;&#10;Description generated with very high confidence">
          <a:extLst>
            <a:ext uri="{FF2B5EF4-FFF2-40B4-BE49-F238E27FC236}">
              <a16:creationId xmlns:a16="http://schemas.microsoft.com/office/drawing/2014/main" id="{3EB7939C-54A5-04E0-89F1-25966B6B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61924"/>
          <a:ext cx="2760094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1"/>
  <sheetViews>
    <sheetView showGridLines="0" tabSelected="1" zoomScaleNormal="100" workbookViewId="0">
      <selection activeCell="E11" sqref="E11"/>
    </sheetView>
  </sheetViews>
  <sheetFormatPr defaultColWidth="9.140625" defaultRowHeight="15" x14ac:dyDescent="0.25"/>
  <cols>
    <col min="1" max="1" width="1.7109375" customWidth="1"/>
    <col min="2" max="2" width="28.5703125" style="2" customWidth="1"/>
    <col min="3" max="3" width="4.7109375" style="2" customWidth="1"/>
    <col min="4" max="4" width="12.5703125" style="3" customWidth="1"/>
    <col min="5" max="5" width="14" style="2" bestFit="1" customWidth="1"/>
    <col min="6" max="6" width="4.42578125" style="2" customWidth="1"/>
    <col min="7" max="7" width="3.42578125" customWidth="1"/>
    <col min="8" max="8" width="9.28515625" customWidth="1"/>
    <col min="9" max="9" width="12.28515625" customWidth="1"/>
    <col min="10" max="10" width="12.5703125" customWidth="1"/>
    <col min="11" max="11" width="8.28515625" customWidth="1"/>
    <col min="12" max="12" width="12.28515625" customWidth="1"/>
    <col min="13" max="13" width="14.42578125" customWidth="1"/>
    <col min="15" max="15" width="8" customWidth="1"/>
    <col min="18" max="18" width="12.5703125" customWidth="1"/>
    <col min="19" max="19" width="12.28515625" customWidth="1"/>
    <col min="21" max="21" width="12.28515625" customWidth="1"/>
  </cols>
  <sheetData>
    <row r="2" spans="1:21" x14ac:dyDescent="0.25">
      <c r="B2" s="128"/>
      <c r="C2" s="128"/>
      <c r="D2" s="128"/>
      <c r="E2" s="128"/>
      <c r="K2" s="129"/>
      <c r="L2" s="129"/>
      <c r="M2" s="129"/>
      <c r="N2" s="129"/>
      <c r="O2" s="129"/>
    </row>
    <row r="3" spans="1:21" x14ac:dyDescent="0.25">
      <c r="B3" s="128"/>
      <c r="C3" s="128"/>
      <c r="D3" s="128"/>
      <c r="E3" s="128"/>
      <c r="K3" s="129"/>
      <c r="L3" s="129"/>
      <c r="M3" s="129"/>
      <c r="N3" s="129"/>
      <c r="O3" s="129"/>
    </row>
    <row r="4" spans="1:21" x14ac:dyDescent="0.25">
      <c r="B4" s="128"/>
      <c r="C4" s="128"/>
      <c r="D4" s="128"/>
      <c r="E4" s="128"/>
      <c r="K4" s="129"/>
      <c r="L4" s="129"/>
      <c r="M4" s="129"/>
      <c r="N4" s="129"/>
      <c r="O4" s="129"/>
    </row>
    <row r="5" spans="1:21" x14ac:dyDescent="0.25">
      <c r="B5" s="128"/>
      <c r="C5" s="128"/>
      <c r="D5" s="128"/>
      <c r="E5" s="128"/>
      <c r="K5" s="129"/>
      <c r="L5" s="129"/>
      <c r="M5" s="129"/>
      <c r="N5" s="129"/>
      <c r="O5" s="129"/>
    </row>
    <row r="6" spans="1:21" x14ac:dyDescent="0.25">
      <c r="B6" s="128"/>
      <c r="C6" s="128"/>
      <c r="D6" s="128"/>
      <c r="E6" s="128"/>
      <c r="K6" s="129"/>
      <c r="L6" s="129"/>
      <c r="M6" s="129"/>
      <c r="N6" s="129"/>
      <c r="O6" s="129"/>
    </row>
    <row r="7" spans="1:21" ht="15.75" thickBot="1" x14ac:dyDescent="0.3"/>
    <row r="8" spans="1:21" ht="15.75" thickTop="1" x14ac:dyDescent="0.25">
      <c r="A8" s="56"/>
      <c r="B8" s="4"/>
      <c r="C8" s="4"/>
      <c r="D8" s="5"/>
      <c r="E8" s="4"/>
      <c r="F8" s="4"/>
      <c r="G8" s="57"/>
      <c r="H8" s="57"/>
      <c r="I8" s="57"/>
      <c r="J8" s="57"/>
      <c r="K8" s="57"/>
      <c r="L8" s="57"/>
      <c r="M8" s="57"/>
      <c r="N8" s="57"/>
      <c r="O8" s="58"/>
      <c r="Q8" s="59"/>
      <c r="R8" s="60"/>
      <c r="S8" s="60"/>
      <c r="T8" s="60"/>
      <c r="U8" s="60"/>
    </row>
    <row r="9" spans="1:21" ht="21" customHeight="1" thickBot="1" x14ac:dyDescent="0.3">
      <c r="A9" s="61"/>
      <c r="B9" s="131" t="s">
        <v>24</v>
      </c>
      <c r="C9" s="132"/>
      <c r="D9" s="132"/>
      <c r="E9" s="133"/>
      <c r="F9" s="6"/>
      <c r="H9" s="107" t="s">
        <v>25</v>
      </c>
      <c r="I9" s="108"/>
      <c r="J9" s="108"/>
      <c r="K9" s="108"/>
      <c r="L9" s="108"/>
      <c r="M9" s="109"/>
      <c r="O9" s="62"/>
      <c r="Q9" s="59"/>
      <c r="R9" s="105" t="s">
        <v>10</v>
      </c>
      <c r="S9" s="105"/>
      <c r="T9" s="105"/>
      <c r="U9" s="60"/>
    </row>
    <row r="10" spans="1:21" ht="15.75" thickTop="1" x14ac:dyDescent="0.25">
      <c r="A10" s="61"/>
      <c r="B10" s="134" t="s">
        <v>4</v>
      </c>
      <c r="C10" s="135"/>
      <c r="D10" s="7" t="s">
        <v>3</v>
      </c>
      <c r="E10" s="8" t="s">
        <v>5</v>
      </c>
      <c r="F10" s="6"/>
      <c r="H10" s="63" t="s">
        <v>15</v>
      </c>
      <c r="I10" s="64" t="s">
        <v>31</v>
      </c>
      <c r="J10" s="64" t="s">
        <v>32</v>
      </c>
      <c r="K10" s="64" t="s">
        <v>17</v>
      </c>
      <c r="L10" s="64" t="s">
        <v>18</v>
      </c>
      <c r="M10" s="63" t="s">
        <v>29</v>
      </c>
      <c r="O10" s="62"/>
      <c r="Q10" s="59"/>
      <c r="R10" s="65" t="s">
        <v>11</v>
      </c>
      <c r="S10" s="65"/>
      <c r="T10" s="60"/>
      <c r="U10" s="60"/>
    </row>
    <row r="11" spans="1:21" ht="15.75" thickBot="1" x14ac:dyDescent="0.3">
      <c r="A11" s="61"/>
      <c r="B11" s="66" t="s">
        <v>6</v>
      </c>
      <c r="C11" s="67"/>
      <c r="D11" s="68"/>
      <c r="E11" s="1"/>
      <c r="F11" s="6"/>
      <c r="H11" s="69" t="s">
        <v>26</v>
      </c>
      <c r="I11" s="12">
        <v>0</v>
      </c>
      <c r="J11" s="12">
        <v>2428.8000000000002</v>
      </c>
      <c r="K11" s="13" t="s">
        <v>20</v>
      </c>
      <c r="L11" s="12">
        <v>0</v>
      </c>
      <c r="M11" s="14">
        <v>0</v>
      </c>
      <c r="O11" s="62"/>
      <c r="Q11" s="60"/>
      <c r="R11" s="70" t="s">
        <v>12</v>
      </c>
      <c r="S11" s="65"/>
      <c r="T11" s="70" t="s">
        <v>13</v>
      </c>
      <c r="U11" s="60"/>
    </row>
    <row r="12" spans="1:21" ht="15.75" thickTop="1" x14ac:dyDescent="0.25">
      <c r="A12" s="61"/>
      <c r="B12" s="9"/>
      <c r="C12" s="10"/>
      <c r="D12" s="11">
        <v>0</v>
      </c>
      <c r="E12" s="9">
        <f>D12*C12</f>
        <v>0</v>
      </c>
      <c r="F12" s="6"/>
      <c r="H12" s="69" t="s">
        <v>27</v>
      </c>
      <c r="I12" s="12">
        <v>2428.81</v>
      </c>
      <c r="J12" s="12">
        <v>2826.65</v>
      </c>
      <c r="K12" s="13">
        <v>7.4999999999999997E-2</v>
      </c>
      <c r="L12" s="12">
        <v>182.16</v>
      </c>
      <c r="M12" s="14">
        <f>IF(AND($E$14&gt;=I12,$E$14&lt;=J12),(($E$14-I12)*K12),IF($E$14&gt;=I12,(J12-I12)*K12,0))</f>
        <v>0</v>
      </c>
      <c r="O12" s="62"/>
      <c r="Q12" s="60"/>
      <c r="R12" s="15">
        <v>0</v>
      </c>
      <c r="S12" s="15">
        <v>8157.31</v>
      </c>
      <c r="T12" s="16">
        <v>0.11</v>
      </c>
      <c r="U12" s="16"/>
    </row>
    <row r="13" spans="1:21" x14ac:dyDescent="0.25">
      <c r="A13" s="61"/>
      <c r="B13" s="17" t="s">
        <v>36</v>
      </c>
      <c r="C13" s="17"/>
      <c r="D13" s="18">
        <v>0.11</v>
      </c>
      <c r="E13" s="17">
        <f>IF((E11*D13)&lt;U15,D13*E11,U15)</f>
        <v>0</v>
      </c>
      <c r="F13" s="19"/>
      <c r="H13" s="69" t="s">
        <v>27</v>
      </c>
      <c r="I13" s="12">
        <v>2826.66</v>
      </c>
      <c r="J13" s="12">
        <v>3751.05</v>
      </c>
      <c r="K13" s="13">
        <v>0.15</v>
      </c>
      <c r="L13" s="12">
        <v>394.16</v>
      </c>
      <c r="M13" s="14">
        <f>IF(AND($E$14&gt;=I13,$E$14&lt;=J13),(($E$14-I13)*K13),IF($E$14&gt;=I13,(J13-I13)*K13,0))</f>
        <v>0</v>
      </c>
      <c r="O13" s="62"/>
      <c r="Q13" s="60"/>
      <c r="R13" s="15"/>
      <c r="S13" s="15"/>
      <c r="T13" s="16"/>
      <c r="U13" s="16"/>
    </row>
    <row r="14" spans="1:21" x14ac:dyDescent="0.25">
      <c r="A14" s="61"/>
      <c r="B14" s="20" t="s">
        <v>2</v>
      </c>
      <c r="C14" s="20"/>
      <c r="D14" s="21"/>
      <c r="E14" s="20">
        <f>IF(E13&gt;564.8,E11-E12-E13,E11-E12-607.2)</f>
        <v>-607.20000000000005</v>
      </c>
      <c r="F14" s="6"/>
      <c r="H14" s="69" t="s">
        <v>27</v>
      </c>
      <c r="I14" s="12">
        <v>3751.06</v>
      </c>
      <c r="J14" s="12">
        <v>4664.68</v>
      </c>
      <c r="K14" s="13">
        <v>0.22500000000000001</v>
      </c>
      <c r="L14" s="12">
        <v>675.49</v>
      </c>
      <c r="M14" s="14">
        <f>IF(AND($E$14&gt;=I14,$E$14&lt;=J14),(($E$14-I14)*K14),IF($E$14&gt;=I14,(J14-I14)*K14,0))</f>
        <v>0</v>
      </c>
      <c r="O14" s="62"/>
      <c r="Q14" s="60"/>
      <c r="R14" s="15"/>
      <c r="S14" s="15"/>
      <c r="T14" s="16"/>
      <c r="U14" s="16"/>
    </row>
    <row r="15" spans="1:21" s="72" customFormat="1" x14ac:dyDescent="0.25">
      <c r="A15" s="71"/>
      <c r="B15" s="22" t="s">
        <v>0</v>
      </c>
      <c r="C15" s="22"/>
      <c r="D15" s="23"/>
      <c r="E15" s="22">
        <f>M17</f>
        <v>-978.62</v>
      </c>
      <c r="F15" s="24"/>
      <c r="H15" s="73" t="s">
        <v>28</v>
      </c>
      <c r="I15" s="25">
        <v>4664.68</v>
      </c>
      <c r="J15" s="74"/>
      <c r="K15" s="26">
        <v>0.27500000000000002</v>
      </c>
      <c r="L15" s="25">
        <v>908.73</v>
      </c>
      <c r="M15" s="27">
        <f>IF(E14&gt;I15,((E14-I15)*K15),0)</f>
        <v>0</v>
      </c>
      <c r="O15" s="75"/>
      <c r="Q15" s="60"/>
      <c r="R15" s="15"/>
      <c r="S15" s="106" t="s">
        <v>14</v>
      </c>
      <c r="T15" s="106"/>
      <c r="U15" s="76">
        <v>897.31</v>
      </c>
    </row>
    <row r="16" spans="1:21" x14ac:dyDescent="0.25">
      <c r="A16" s="61"/>
      <c r="B16" s="22" t="s">
        <v>35</v>
      </c>
      <c r="C16" s="22"/>
      <c r="D16" s="18">
        <v>0.05</v>
      </c>
      <c r="E16" s="22">
        <f>E11*D16</f>
        <v>0</v>
      </c>
      <c r="F16" s="6"/>
      <c r="H16" s="73" t="s">
        <v>22</v>
      </c>
      <c r="I16" s="25">
        <v>0</v>
      </c>
      <c r="J16" s="77" t="s">
        <v>23</v>
      </c>
      <c r="K16" s="74"/>
      <c r="L16" s="78"/>
      <c r="M16" s="99">
        <f>ROUNDUP(SUM(M11:M15),2)</f>
        <v>0</v>
      </c>
      <c r="O16" s="62"/>
      <c r="Q16" s="79"/>
      <c r="R16" s="79"/>
      <c r="S16" s="79"/>
      <c r="T16" s="79"/>
      <c r="U16" s="79"/>
    </row>
    <row r="17" spans="1:21" x14ac:dyDescent="0.25">
      <c r="A17" s="61"/>
      <c r="B17" s="20" t="s">
        <v>1</v>
      </c>
      <c r="C17" s="20"/>
      <c r="D17" s="21"/>
      <c r="E17" s="20">
        <f>E11-E13-E15-E16</f>
        <v>978.62</v>
      </c>
      <c r="F17" s="6"/>
      <c r="H17" s="122" t="s">
        <v>43</v>
      </c>
      <c r="I17" s="123"/>
      <c r="J17" s="123"/>
      <c r="K17" s="123"/>
      <c r="L17" s="124"/>
      <c r="M17" s="100">
        <f>M16-E22</f>
        <v>-978.62</v>
      </c>
      <c r="O17" s="62"/>
      <c r="Q17" s="79"/>
      <c r="R17" s="80" t="s">
        <v>15</v>
      </c>
      <c r="S17" s="80" t="s">
        <v>16</v>
      </c>
      <c r="T17" s="80" t="s">
        <v>17</v>
      </c>
      <c r="U17" s="80" t="s">
        <v>18</v>
      </c>
    </row>
    <row r="18" spans="1:21" s="82" customFormat="1" ht="33" customHeight="1" x14ac:dyDescent="0.25">
      <c r="A18" s="81"/>
      <c r="B18" s="28" t="s">
        <v>30</v>
      </c>
      <c r="C18" s="29"/>
      <c r="D18" s="30">
        <v>0.2</v>
      </c>
      <c r="E18" s="31">
        <f>D18*E11</f>
        <v>0</v>
      </c>
      <c r="F18" s="32"/>
      <c r="O18" s="84"/>
      <c r="Q18" s="85"/>
      <c r="R18" s="86" t="s">
        <v>19</v>
      </c>
      <c r="S18" s="33">
        <f>J11</f>
        <v>2428.8000000000002</v>
      </c>
      <c r="T18" s="34" t="s">
        <v>20</v>
      </c>
      <c r="U18" s="33">
        <v>0</v>
      </c>
    </row>
    <row r="19" spans="1:21" x14ac:dyDescent="0.25">
      <c r="A19" s="61"/>
      <c r="B19" s="6"/>
      <c r="C19" s="6"/>
      <c r="D19" s="35"/>
      <c r="E19" s="6"/>
      <c r="F19" s="6"/>
      <c r="O19" s="62"/>
      <c r="Q19" s="79"/>
      <c r="R19" s="89" t="s">
        <v>19</v>
      </c>
      <c r="S19" s="33">
        <f>J12</f>
        <v>2826.65</v>
      </c>
      <c r="T19" s="37">
        <v>7.4999999999999997E-2</v>
      </c>
      <c r="U19" s="38">
        <f>L12</f>
        <v>182.16</v>
      </c>
    </row>
    <row r="20" spans="1:21" x14ac:dyDescent="0.25">
      <c r="A20" s="61"/>
      <c r="B20" s="125" t="s">
        <v>7</v>
      </c>
      <c r="C20" s="126"/>
      <c r="D20" s="127"/>
      <c r="E20" s="20">
        <f>E18+E11</f>
        <v>0</v>
      </c>
      <c r="F20" s="6"/>
      <c r="H20" s="111" t="s">
        <v>39</v>
      </c>
      <c r="I20" s="112"/>
      <c r="J20" s="112"/>
      <c r="K20" s="112"/>
      <c r="L20" s="112"/>
      <c r="M20" s="113"/>
      <c r="O20" s="62"/>
      <c r="Q20" s="79"/>
      <c r="R20" s="89" t="s">
        <v>19</v>
      </c>
      <c r="S20" s="38">
        <f>J13</f>
        <v>3751.05</v>
      </c>
      <c r="T20" s="37">
        <v>0.15</v>
      </c>
      <c r="U20" s="38">
        <f>L13</f>
        <v>394.16</v>
      </c>
    </row>
    <row r="21" spans="1:21" x14ac:dyDescent="0.25">
      <c r="A21" s="61"/>
      <c r="B21" s="6"/>
      <c r="C21" s="6"/>
      <c r="D21" s="35"/>
      <c r="E21" s="6"/>
      <c r="F21" s="6"/>
      <c r="H21" s="114" t="s">
        <v>40</v>
      </c>
      <c r="I21" s="115"/>
      <c r="J21" s="115"/>
      <c r="K21" s="116">
        <v>312.89</v>
      </c>
      <c r="L21" s="116"/>
      <c r="M21" s="117"/>
      <c r="O21" s="62"/>
      <c r="Q21" s="79"/>
      <c r="R21" s="89" t="s">
        <v>19</v>
      </c>
      <c r="S21" s="38">
        <f>J14</f>
        <v>4664.68</v>
      </c>
      <c r="T21" s="37">
        <v>0.22500000000000001</v>
      </c>
      <c r="U21" s="38">
        <f>L14</f>
        <v>675.49</v>
      </c>
    </row>
    <row r="22" spans="1:21" x14ac:dyDescent="0.25">
      <c r="A22" s="61"/>
      <c r="B22" s="125" t="s">
        <v>44</v>
      </c>
      <c r="C22" s="126"/>
      <c r="D22" s="127"/>
      <c r="E22" s="101">
        <f>MAX(0, 978.62 - (E11*0.133145))</f>
        <v>978.62</v>
      </c>
      <c r="F22" s="6"/>
      <c r="H22" s="118" t="s">
        <v>41</v>
      </c>
      <c r="I22" s="119"/>
      <c r="J22" s="119"/>
      <c r="K22" s="120" t="s">
        <v>42</v>
      </c>
      <c r="L22" s="120"/>
      <c r="M22" s="121"/>
      <c r="N22" s="82"/>
      <c r="O22" s="62"/>
      <c r="Q22" s="79"/>
      <c r="R22" s="89" t="s">
        <v>21</v>
      </c>
      <c r="S22" s="38">
        <f>I15</f>
        <v>4664.68</v>
      </c>
      <c r="T22" s="37">
        <v>0.27500000000000002</v>
      </c>
      <c r="U22" s="38">
        <f>L15</f>
        <v>908.73</v>
      </c>
    </row>
    <row r="23" spans="1:21" x14ac:dyDescent="0.25">
      <c r="A23" s="61"/>
      <c r="F23" s="6"/>
      <c r="O23" s="62"/>
      <c r="Q23" s="79"/>
      <c r="R23" s="89" t="s">
        <v>22</v>
      </c>
      <c r="S23" s="38">
        <v>0</v>
      </c>
      <c r="T23" s="90" t="s">
        <v>23</v>
      </c>
      <c r="U23" s="79"/>
    </row>
    <row r="24" spans="1:21" x14ac:dyDescent="0.25">
      <c r="A24" s="61"/>
      <c r="B24" s="39" t="s">
        <v>8</v>
      </c>
      <c r="C24" s="39"/>
      <c r="D24" s="35"/>
      <c r="E24" s="6"/>
      <c r="F24" s="6"/>
      <c r="G24" s="82" t="s">
        <v>33</v>
      </c>
      <c r="H24" s="83" t="s">
        <v>37</v>
      </c>
      <c r="O24" s="62"/>
    </row>
    <row r="25" spans="1:21" ht="15.75" thickBot="1" x14ac:dyDescent="0.3">
      <c r="A25" s="91"/>
      <c r="B25" s="98" t="s">
        <v>9</v>
      </c>
      <c r="C25" s="98"/>
      <c r="D25" s="41"/>
      <c r="E25" s="40"/>
      <c r="F25" s="40"/>
      <c r="G25" s="92" t="s">
        <v>34</v>
      </c>
      <c r="H25" s="102" t="s">
        <v>38</v>
      </c>
      <c r="I25" s="92"/>
      <c r="J25" s="92"/>
      <c r="K25" s="92"/>
      <c r="L25" s="92"/>
      <c r="M25" s="92"/>
      <c r="N25" s="92"/>
      <c r="O25" s="93"/>
      <c r="U25" s="94"/>
    </row>
    <row r="26" spans="1:21" ht="15.75" thickTop="1" x14ac:dyDescent="0.25"/>
    <row r="27" spans="1:21" x14ac:dyDescent="0.25">
      <c r="C27" s="130"/>
      <c r="D27" s="130"/>
      <c r="E27"/>
      <c r="H27" s="110"/>
      <c r="I27" s="110"/>
      <c r="J27" s="110"/>
      <c r="K27" s="110"/>
      <c r="L27" s="110"/>
      <c r="M27" s="110"/>
    </row>
    <row r="28" spans="1:21" x14ac:dyDescent="0.25">
      <c r="H28" s="95"/>
      <c r="I28" s="95"/>
      <c r="J28" s="95"/>
      <c r="K28" s="95"/>
      <c r="L28" s="95"/>
      <c r="M28" s="95"/>
    </row>
    <row r="29" spans="1:21" x14ac:dyDescent="0.25">
      <c r="B29" s="103"/>
      <c r="C29" s="103"/>
      <c r="D29" s="103"/>
      <c r="E29" s="103"/>
      <c r="F29" s="44"/>
      <c r="H29" s="110"/>
      <c r="I29" s="110"/>
      <c r="J29" s="110"/>
      <c r="K29" s="110"/>
      <c r="L29" s="110"/>
      <c r="M29" s="110"/>
    </row>
    <row r="30" spans="1:21" x14ac:dyDescent="0.25">
      <c r="B30" s="103"/>
      <c r="C30" s="103"/>
      <c r="D30" s="43"/>
      <c r="E30" s="42"/>
      <c r="F30" s="44"/>
      <c r="H30" s="95"/>
      <c r="I30" s="95"/>
      <c r="J30" s="95"/>
      <c r="K30" s="95"/>
      <c r="L30" s="95"/>
      <c r="M30" s="95"/>
    </row>
    <row r="31" spans="1:21" x14ac:dyDescent="0.25">
      <c r="B31" s="96"/>
      <c r="C31" s="96"/>
      <c r="D31" s="97"/>
      <c r="E31" s="96"/>
      <c r="F31" s="44"/>
      <c r="H31" s="87"/>
    </row>
    <row r="32" spans="1:21" x14ac:dyDescent="0.25">
      <c r="B32" s="44"/>
      <c r="C32" s="45"/>
      <c r="D32" s="46"/>
      <c r="E32" s="44"/>
      <c r="F32" s="44"/>
      <c r="H32" s="87"/>
    </row>
    <row r="33" spans="2:14" x14ac:dyDescent="0.25">
      <c r="B33" s="44"/>
      <c r="C33" s="44"/>
      <c r="D33" s="47"/>
      <c r="E33" s="44"/>
      <c r="F33" s="44"/>
      <c r="H33" s="87"/>
    </row>
    <row r="34" spans="2:14" x14ac:dyDescent="0.25">
      <c r="B34" s="48"/>
      <c r="C34" s="48"/>
      <c r="D34" s="49"/>
      <c r="E34" s="48"/>
      <c r="F34" s="44"/>
      <c r="H34" s="87"/>
    </row>
    <row r="35" spans="2:14" x14ac:dyDescent="0.25">
      <c r="B35" s="50"/>
      <c r="C35" s="50"/>
      <c r="D35" s="51"/>
      <c r="E35" s="50"/>
      <c r="F35" s="44"/>
      <c r="H35" s="87"/>
      <c r="M35" s="82"/>
      <c r="N35" s="82"/>
    </row>
    <row r="36" spans="2:14" x14ac:dyDescent="0.25">
      <c r="B36" s="50"/>
      <c r="C36" s="50"/>
      <c r="D36" s="47"/>
      <c r="E36" s="50"/>
      <c r="F36" s="44"/>
      <c r="H36" s="87"/>
      <c r="M36" s="88"/>
      <c r="N36" s="36"/>
    </row>
    <row r="37" spans="2:14" x14ac:dyDescent="0.25">
      <c r="B37" s="48"/>
      <c r="C37" s="48"/>
      <c r="D37" s="49"/>
      <c r="E37" s="48"/>
      <c r="F37" s="44"/>
    </row>
    <row r="38" spans="2:14" x14ac:dyDescent="0.25">
      <c r="B38" s="52"/>
      <c r="C38" s="53"/>
      <c r="D38" s="54"/>
      <c r="E38" s="55"/>
      <c r="F38" s="44"/>
    </row>
    <row r="39" spans="2:14" x14ac:dyDescent="0.25">
      <c r="B39" s="44"/>
      <c r="C39" s="44"/>
      <c r="D39" s="45"/>
      <c r="E39" s="44"/>
      <c r="F39" s="44"/>
    </row>
    <row r="40" spans="2:14" x14ac:dyDescent="0.25">
      <c r="B40" s="104"/>
      <c r="C40" s="104"/>
      <c r="D40" s="104"/>
      <c r="E40" s="48"/>
      <c r="F40" s="44"/>
    </row>
    <row r="41" spans="2:14" x14ac:dyDescent="0.25">
      <c r="B41" s="44"/>
      <c r="C41" s="44"/>
      <c r="D41" s="45"/>
      <c r="E41" s="44"/>
      <c r="F41" s="44"/>
    </row>
  </sheetData>
  <sheetProtection algorithmName="SHA-512" hashValue="kylZ9NaWULIL8GtDZ0jDIZ57hfVBGWLDMs7ijiZVX7g+MrCVfIKy1ujyZNEiY08efUnqVt8RTyXugnJxGBeOtg==" saltValue="uitezRwpi8KIoMKef1/gvA==" spinCount="100000" sheet="1" selectLockedCells="1"/>
  <mergeCells count="21">
    <mergeCell ref="B2:E6"/>
    <mergeCell ref="K2:O6"/>
    <mergeCell ref="H27:M27"/>
    <mergeCell ref="C27:D27"/>
    <mergeCell ref="B20:D20"/>
    <mergeCell ref="B9:E9"/>
    <mergeCell ref="B10:C10"/>
    <mergeCell ref="B30:C30"/>
    <mergeCell ref="B40:D40"/>
    <mergeCell ref="R9:T9"/>
    <mergeCell ref="S15:T15"/>
    <mergeCell ref="H9:M9"/>
    <mergeCell ref="H29:M29"/>
    <mergeCell ref="B29:E29"/>
    <mergeCell ref="H20:M20"/>
    <mergeCell ref="H21:J21"/>
    <mergeCell ref="K21:M21"/>
    <mergeCell ref="H22:J22"/>
    <mergeCell ref="K22:M22"/>
    <mergeCell ref="H17:L17"/>
    <mergeCell ref="B22:D22"/>
  </mergeCells>
  <pageMargins left="0.31496062992125984" right="0.31496062992125984" top="0.59055118110236227" bottom="0.39370078740157483" header="0.31496062992125984" footer="0.31496062992125984"/>
  <pageSetup paperSize="9" scale="86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Cálculo descontos</vt:lpstr>
      <vt:lpstr>'Cálculo descontos'!Area_de_impressao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aparecidabitencourt</dc:creator>
  <cp:lastModifiedBy>PAULO ROBERTO DA SILVA</cp:lastModifiedBy>
  <cp:lastPrinted>2016-01-07T13:26:27Z</cp:lastPrinted>
  <dcterms:created xsi:type="dcterms:W3CDTF">2010-09-29T11:49:38Z</dcterms:created>
  <dcterms:modified xsi:type="dcterms:W3CDTF">2026-01-16T11:40:14Z</dcterms:modified>
</cp:coreProperties>
</file>